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240" yWindow="0" windowWidth="27600" windowHeight="17380" activeTab="1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" i="1" l="1"/>
  <c r="O28" i="1"/>
  <c r="O27" i="1"/>
  <c r="N3" i="2"/>
  <c r="N4" i="2"/>
  <c r="N5" i="2"/>
  <c r="N6" i="2"/>
  <c r="N7" i="2"/>
  <c r="N8" i="2"/>
  <c r="N9" i="2"/>
  <c r="N10" i="2"/>
  <c r="N11" i="2"/>
  <c r="N12" i="2"/>
  <c r="N2" i="2"/>
  <c r="M3" i="2"/>
  <c r="M4" i="2"/>
  <c r="M5" i="2"/>
  <c r="M6" i="2"/>
  <c r="M7" i="2"/>
  <c r="M8" i="2"/>
  <c r="M9" i="2"/>
  <c r="M10" i="2"/>
  <c r="M11" i="2"/>
  <c r="M12" i="2"/>
  <c r="M2" i="2"/>
  <c r="K3" i="2"/>
  <c r="K4" i="2"/>
  <c r="K5" i="2"/>
  <c r="K6" i="2"/>
  <c r="K7" i="2"/>
  <c r="K8" i="2"/>
  <c r="K9" i="2"/>
  <c r="K10" i="2"/>
  <c r="K11" i="2"/>
  <c r="K12" i="2"/>
  <c r="K2" i="2"/>
  <c r="I3" i="2"/>
  <c r="I4" i="2"/>
  <c r="I5" i="2"/>
  <c r="I6" i="2"/>
  <c r="I7" i="2"/>
  <c r="I8" i="2"/>
  <c r="I9" i="2"/>
  <c r="I10" i="2"/>
  <c r="I11" i="2"/>
  <c r="I12" i="2"/>
  <c r="I2" i="2"/>
  <c r="H22" i="1"/>
  <c r="H23" i="1"/>
  <c r="H24" i="1"/>
  <c r="H25" i="1"/>
  <c r="H26" i="1"/>
  <c r="H27" i="1"/>
  <c r="H28" i="1"/>
  <c r="H29" i="1"/>
  <c r="H30" i="1"/>
  <c r="H31" i="1"/>
  <c r="H21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2" i="1"/>
  <c r="P28" i="1"/>
  <c r="N28" i="1"/>
  <c r="G39" i="1"/>
  <c r="G38" i="1"/>
  <c r="G37" i="1"/>
  <c r="G36" i="1"/>
  <c r="G35" i="1"/>
  <c r="N29" i="1"/>
  <c r="P29" i="1"/>
  <c r="P27" i="1"/>
  <c r="N27" i="1"/>
  <c r="F39" i="1"/>
  <c r="F38" i="1"/>
  <c r="F37" i="1"/>
  <c r="F36" i="1"/>
  <c r="F35" i="1"/>
  <c r="E32" i="1"/>
  <c r="G32" i="1"/>
  <c r="E39" i="1"/>
  <c r="E38" i="1"/>
  <c r="E36" i="1"/>
  <c r="E37" i="1"/>
  <c r="E35" i="1"/>
  <c r="C35" i="1"/>
  <c r="D32" i="1"/>
  <c r="F32" i="1"/>
  <c r="C3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F22" i="1"/>
  <c r="F23" i="1"/>
  <c r="F24" i="1"/>
  <c r="F25" i="1"/>
  <c r="F26" i="1"/>
  <c r="F27" i="1"/>
  <c r="F28" i="1"/>
  <c r="F29" i="1"/>
  <c r="F30" i="1"/>
  <c r="F31" i="1"/>
  <c r="D23" i="1"/>
  <c r="D24" i="1"/>
  <c r="D25" i="1"/>
  <c r="D26" i="1"/>
  <c r="D27" i="1"/>
  <c r="D28" i="1"/>
  <c r="D29" i="1"/>
  <c r="D30" i="1"/>
  <c r="D31" i="1"/>
  <c r="D22" i="1"/>
  <c r="C37" i="1"/>
  <c r="C36" i="1"/>
  <c r="C38" i="1"/>
  <c r="D38" i="1"/>
  <c r="D2" i="1"/>
  <c r="E2" i="1"/>
  <c r="D3" i="1"/>
  <c r="E3" i="1"/>
  <c r="D4" i="1"/>
  <c r="E4" i="1"/>
  <c r="D5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D36" i="1"/>
  <c r="D37" i="1"/>
  <c r="D35" i="1"/>
</calcChain>
</file>

<file path=xl/sharedStrings.xml><?xml version="1.0" encoding="utf-8"?>
<sst xmlns="http://schemas.openxmlformats.org/spreadsheetml/2006/main" count="48" uniqueCount="30">
  <si>
    <t>Year</t>
  </si>
  <si>
    <t>Month Base Pay</t>
  </si>
  <si>
    <t>Year Base Pay</t>
  </si>
  <si>
    <t>Rank O</t>
  </si>
  <si>
    <t>Matching 1%</t>
  </si>
  <si>
    <t>Matching 5%</t>
  </si>
  <si>
    <t>New Cumulative</t>
  </si>
  <si>
    <t>Delta</t>
  </si>
  <si>
    <t>New (40%)</t>
  </si>
  <si>
    <t>Old (50%)</t>
  </si>
  <si>
    <t>Pension Monthly</t>
  </si>
  <si>
    <t>From 60 to 79</t>
  </si>
  <si>
    <t>Checkum</t>
  </si>
  <si>
    <t>Checksum</t>
  </si>
  <si>
    <t>20 years</t>
  </si>
  <si>
    <t>30 years</t>
  </si>
  <si>
    <t>TSP Match</t>
  </si>
  <si>
    <t>20% cut till 79 yo</t>
  </si>
  <si>
    <t>from 50 to 79</t>
  </si>
  <si>
    <t>Loss of new Plan</t>
  </si>
  <si>
    <t>Rule of 72</t>
  </si>
  <si>
    <t>25 years</t>
  </si>
  <si>
    <t>from 55 to 79</t>
  </si>
  <si>
    <t>Old Pension</t>
  </si>
  <si>
    <t>New Pension</t>
  </si>
  <si>
    <t>Matching</t>
  </si>
  <si>
    <t>Years till 80</t>
  </si>
  <si>
    <t>Retirement time loss</t>
  </si>
  <si>
    <t>Loss/Match</t>
  </si>
  <si>
    <t>Year Retired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</si>
</sst>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9" fontId="0" fillId="0" borderId="0" xfId="0" applyNumberFormat="1"/>
    <xf numFmtId="0" fontId="0" fillId="0" borderId="0" xfId="0" applyNumberFormat="1"/>
    <xf numFmtId="2" fontId="0" fillId="0" borderId="0" xfId="0" applyNumberFormat="1"/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K26" sqref="K26:P29"/>
    </sheetView>
  </sheetViews>
  <sheetFormatPr baseColWidth="10" defaultColWidth="8.83203125" defaultRowHeight="14" x14ac:dyDescent="0"/>
  <cols>
    <col min="3" max="3" width="15.33203125" customWidth="1"/>
    <col min="4" max="4" width="15.5" customWidth="1"/>
    <col min="5" max="5" width="12.5" customWidth="1"/>
    <col min="6" max="6" width="12.6640625" customWidth="1"/>
    <col min="7" max="7" width="15.83203125" customWidth="1"/>
    <col min="8" max="8" width="12.33203125" customWidth="1"/>
    <col min="9" max="9" width="12.6640625" customWidth="1"/>
    <col min="10" max="10" width="11.33203125" customWidth="1"/>
    <col min="12" max="12" width="10.33203125" customWidth="1"/>
    <col min="13" max="13" width="15.33203125" customWidth="1"/>
    <col min="14" max="14" width="14.5" customWidth="1"/>
    <col min="15" max="15" width="11.33203125" customWidth="1"/>
    <col min="16" max="16" width="11.6640625" customWidth="1"/>
  </cols>
  <sheetData>
    <row r="1" spans="1:9" ht="15" thickBot="1">
      <c r="A1" t="s">
        <v>0</v>
      </c>
      <c r="B1" t="s">
        <v>3</v>
      </c>
      <c r="C1" t="s">
        <v>1</v>
      </c>
      <c r="D1" t="s">
        <v>2</v>
      </c>
      <c r="E1" t="s">
        <v>4</v>
      </c>
      <c r="F1" t="s">
        <v>5</v>
      </c>
      <c r="G1" t="s">
        <v>6</v>
      </c>
      <c r="H1" t="s">
        <v>23</v>
      </c>
      <c r="I1" t="s">
        <v>24</v>
      </c>
    </row>
    <row r="2" spans="1:9">
      <c r="A2">
        <v>1</v>
      </c>
      <c r="B2">
        <v>3</v>
      </c>
      <c r="C2" s="1">
        <v>3963.6</v>
      </c>
      <c r="D2" s="1">
        <f>12*C2</f>
        <v>47563.199999999997</v>
      </c>
      <c r="E2" s="1">
        <f>0.01*D2</f>
        <v>475.63200000000001</v>
      </c>
      <c r="F2" s="1">
        <v>0</v>
      </c>
      <c r="G2" s="4">
        <f>E2+F2</f>
        <v>475.63200000000001</v>
      </c>
      <c r="H2" s="1">
        <v>0</v>
      </c>
      <c r="I2" s="1">
        <f>H2*0.8</f>
        <v>0</v>
      </c>
    </row>
    <row r="3" spans="1:9">
      <c r="A3">
        <v>2</v>
      </c>
      <c r="B3">
        <v>3</v>
      </c>
      <c r="C3" s="1">
        <v>3963.6</v>
      </c>
      <c r="D3" s="1">
        <f t="shared" ref="D3:D22" si="0">12*C3</f>
        <v>47563.199999999997</v>
      </c>
      <c r="E3" s="1">
        <f t="shared" ref="E3:E31" si="1">0.01*D3</f>
        <v>475.63200000000001</v>
      </c>
      <c r="F3" s="1">
        <v>0</v>
      </c>
      <c r="G3" s="5">
        <f>E3+F3+G2</f>
        <v>951.26400000000001</v>
      </c>
      <c r="H3" s="1">
        <v>0</v>
      </c>
      <c r="I3" s="1">
        <f t="shared" ref="I3:I33" si="2">H3*0.8</f>
        <v>0</v>
      </c>
    </row>
    <row r="4" spans="1:9">
      <c r="A4">
        <v>3</v>
      </c>
      <c r="B4">
        <v>3</v>
      </c>
      <c r="C4" s="1">
        <v>4492.8</v>
      </c>
      <c r="D4" s="1">
        <f t="shared" si="0"/>
        <v>53913.600000000006</v>
      </c>
      <c r="E4" s="1">
        <f t="shared" si="1"/>
        <v>539.13600000000008</v>
      </c>
      <c r="F4" s="1">
        <v>0</v>
      </c>
      <c r="G4" s="5">
        <f t="shared" ref="G4:G31" si="3">E4+F4+G3</f>
        <v>1490.4</v>
      </c>
      <c r="H4" s="1">
        <v>0</v>
      </c>
      <c r="I4" s="1">
        <f t="shared" si="2"/>
        <v>0</v>
      </c>
    </row>
    <row r="5" spans="1:9">
      <c r="A5">
        <v>4</v>
      </c>
      <c r="B5">
        <v>3</v>
      </c>
      <c r="C5" s="1">
        <v>4849.2</v>
      </c>
      <c r="D5" s="1">
        <f t="shared" si="0"/>
        <v>58190.399999999994</v>
      </c>
      <c r="E5" s="1">
        <f t="shared" si="1"/>
        <v>581.904</v>
      </c>
      <c r="F5" s="1">
        <v>0</v>
      </c>
      <c r="G5" s="5">
        <f t="shared" si="3"/>
        <v>2072.3040000000001</v>
      </c>
      <c r="H5" s="1">
        <v>0</v>
      </c>
      <c r="I5" s="1">
        <f t="shared" si="2"/>
        <v>0</v>
      </c>
    </row>
    <row r="6" spans="1:9">
      <c r="A6">
        <v>5</v>
      </c>
      <c r="B6">
        <v>4</v>
      </c>
      <c r="C6" s="1">
        <v>5643.9</v>
      </c>
      <c r="D6" s="1">
        <f t="shared" si="0"/>
        <v>67726.799999999988</v>
      </c>
      <c r="E6" s="1">
        <v>0</v>
      </c>
      <c r="F6" s="1">
        <f t="shared" ref="F6:F31" si="4">D6*0.05</f>
        <v>3386.3399999999997</v>
      </c>
      <c r="G6" s="5">
        <f t="shared" si="3"/>
        <v>5458.6440000000002</v>
      </c>
      <c r="H6" s="1">
        <v>0</v>
      </c>
      <c r="I6" s="1">
        <f t="shared" si="2"/>
        <v>0</v>
      </c>
    </row>
    <row r="7" spans="1:9">
      <c r="A7">
        <v>6</v>
      </c>
      <c r="B7">
        <v>4</v>
      </c>
      <c r="C7" s="1">
        <v>5643.9</v>
      </c>
      <c r="D7" s="1">
        <f t="shared" si="0"/>
        <v>67726.799999999988</v>
      </c>
      <c r="E7" s="1">
        <v>0</v>
      </c>
      <c r="F7" s="1">
        <f t="shared" si="4"/>
        <v>3386.3399999999997</v>
      </c>
      <c r="G7" s="5">
        <f t="shared" si="3"/>
        <v>8844.9840000000004</v>
      </c>
      <c r="H7" s="1">
        <v>0</v>
      </c>
      <c r="I7" s="1">
        <f t="shared" si="2"/>
        <v>0</v>
      </c>
    </row>
    <row r="8" spans="1:9">
      <c r="A8">
        <v>7</v>
      </c>
      <c r="B8">
        <v>4</v>
      </c>
      <c r="C8" s="1">
        <v>5967</v>
      </c>
      <c r="D8" s="1">
        <f t="shared" si="0"/>
        <v>71604</v>
      </c>
      <c r="E8" s="1">
        <v>0</v>
      </c>
      <c r="F8" s="1">
        <f t="shared" si="4"/>
        <v>3580.2000000000003</v>
      </c>
      <c r="G8" s="5">
        <f t="shared" si="3"/>
        <v>12425.184000000001</v>
      </c>
      <c r="H8" s="1">
        <v>0</v>
      </c>
      <c r="I8" s="1">
        <f t="shared" si="2"/>
        <v>0</v>
      </c>
    </row>
    <row r="9" spans="1:9">
      <c r="A9">
        <v>8</v>
      </c>
      <c r="B9">
        <v>4</v>
      </c>
      <c r="C9" s="1">
        <v>5967</v>
      </c>
      <c r="D9" s="1">
        <f t="shared" si="0"/>
        <v>71604</v>
      </c>
      <c r="E9" s="1">
        <v>0</v>
      </c>
      <c r="F9" s="1">
        <f t="shared" si="4"/>
        <v>3580.2000000000003</v>
      </c>
      <c r="G9" s="5">
        <f t="shared" si="3"/>
        <v>16005.384000000002</v>
      </c>
      <c r="H9" s="1">
        <v>0</v>
      </c>
      <c r="I9" s="1">
        <f t="shared" si="2"/>
        <v>0</v>
      </c>
    </row>
    <row r="10" spans="1:9">
      <c r="A10">
        <v>9</v>
      </c>
      <c r="B10">
        <v>4</v>
      </c>
      <c r="C10" s="1">
        <v>6313.8</v>
      </c>
      <c r="D10" s="1">
        <f t="shared" si="0"/>
        <v>75765.600000000006</v>
      </c>
      <c r="E10" s="1">
        <v>0</v>
      </c>
      <c r="F10" s="1">
        <f t="shared" si="4"/>
        <v>3788.2800000000007</v>
      </c>
      <c r="G10" s="5">
        <f t="shared" si="3"/>
        <v>19793.664000000004</v>
      </c>
      <c r="H10" s="1">
        <v>0</v>
      </c>
      <c r="I10" s="1">
        <f t="shared" si="2"/>
        <v>0</v>
      </c>
    </row>
    <row r="11" spans="1:9">
      <c r="A11">
        <v>10</v>
      </c>
      <c r="B11">
        <v>5</v>
      </c>
      <c r="C11" s="1">
        <v>6776.1</v>
      </c>
      <c r="D11" s="1">
        <f t="shared" si="0"/>
        <v>81313.200000000012</v>
      </c>
      <c r="E11" s="1">
        <v>0</v>
      </c>
      <c r="F11" s="1">
        <f t="shared" si="4"/>
        <v>4065.6600000000008</v>
      </c>
      <c r="G11" s="5">
        <f t="shared" si="3"/>
        <v>23859.324000000004</v>
      </c>
      <c r="H11" s="1">
        <v>0</v>
      </c>
      <c r="I11" s="1">
        <f t="shared" si="2"/>
        <v>0</v>
      </c>
    </row>
    <row r="12" spans="1:9">
      <c r="A12">
        <v>11</v>
      </c>
      <c r="B12">
        <v>5</v>
      </c>
      <c r="C12" s="1">
        <v>7110.3</v>
      </c>
      <c r="D12" s="1">
        <f t="shared" si="0"/>
        <v>85323.6</v>
      </c>
      <c r="E12" s="1">
        <v>0</v>
      </c>
      <c r="F12" s="1">
        <f t="shared" si="4"/>
        <v>4266.18</v>
      </c>
      <c r="G12" s="5">
        <f t="shared" si="3"/>
        <v>28125.504000000004</v>
      </c>
      <c r="H12" s="1">
        <v>0</v>
      </c>
      <c r="I12" s="1">
        <f t="shared" si="2"/>
        <v>0</v>
      </c>
    </row>
    <row r="13" spans="1:9">
      <c r="A13">
        <v>12</v>
      </c>
      <c r="B13">
        <v>5</v>
      </c>
      <c r="C13" s="1">
        <v>7110.3</v>
      </c>
      <c r="D13" s="1">
        <f t="shared" si="0"/>
        <v>85323.6</v>
      </c>
      <c r="E13" s="1">
        <v>0</v>
      </c>
      <c r="F13" s="1">
        <f t="shared" si="4"/>
        <v>4266.18</v>
      </c>
      <c r="G13" s="5">
        <f t="shared" si="3"/>
        <v>32391.684000000005</v>
      </c>
      <c r="H13" s="1">
        <v>0</v>
      </c>
      <c r="I13" s="1">
        <f t="shared" si="2"/>
        <v>0</v>
      </c>
    </row>
    <row r="14" spans="1:9">
      <c r="A14">
        <v>13</v>
      </c>
      <c r="B14">
        <v>5</v>
      </c>
      <c r="C14" s="1">
        <v>7356</v>
      </c>
      <c r="D14" s="1">
        <f t="shared" si="0"/>
        <v>88272</v>
      </c>
      <c r="E14" s="1">
        <v>0</v>
      </c>
      <c r="F14" s="1">
        <f t="shared" si="4"/>
        <v>4413.6000000000004</v>
      </c>
      <c r="G14" s="5">
        <f t="shared" si="3"/>
        <v>36805.284000000007</v>
      </c>
      <c r="H14" s="1">
        <v>0</v>
      </c>
      <c r="I14" s="1">
        <f t="shared" si="2"/>
        <v>0</v>
      </c>
    </row>
    <row r="15" spans="1:9">
      <c r="A15">
        <v>14</v>
      </c>
      <c r="B15">
        <v>5</v>
      </c>
      <c r="C15" s="1">
        <v>7356</v>
      </c>
      <c r="D15" s="1">
        <f t="shared" si="0"/>
        <v>88272</v>
      </c>
      <c r="E15" s="1">
        <v>0</v>
      </c>
      <c r="F15" s="1">
        <f t="shared" si="4"/>
        <v>4413.6000000000004</v>
      </c>
      <c r="G15" s="5">
        <f t="shared" si="3"/>
        <v>41218.884000000005</v>
      </c>
      <c r="H15" s="1">
        <v>0</v>
      </c>
      <c r="I15" s="1">
        <f t="shared" si="2"/>
        <v>0</v>
      </c>
    </row>
    <row r="16" spans="1:9">
      <c r="A16">
        <v>15</v>
      </c>
      <c r="B16">
        <v>5</v>
      </c>
      <c r="C16" s="1">
        <v>7673.1</v>
      </c>
      <c r="D16" s="1">
        <f t="shared" si="0"/>
        <v>92077.200000000012</v>
      </c>
      <c r="E16" s="1">
        <v>0</v>
      </c>
      <c r="F16" s="1">
        <f t="shared" si="4"/>
        <v>4603.8600000000006</v>
      </c>
      <c r="G16" s="5">
        <f t="shared" si="3"/>
        <v>45822.744000000006</v>
      </c>
      <c r="H16" s="1">
        <v>0</v>
      </c>
      <c r="I16" s="1">
        <f t="shared" si="2"/>
        <v>0</v>
      </c>
    </row>
    <row r="17" spans="1:16">
      <c r="A17">
        <v>16</v>
      </c>
      <c r="B17">
        <v>6</v>
      </c>
      <c r="C17" s="1">
        <v>8161.2</v>
      </c>
      <c r="D17" s="1">
        <f t="shared" si="0"/>
        <v>97934.399999999994</v>
      </c>
      <c r="E17" s="1">
        <v>0</v>
      </c>
      <c r="F17" s="1">
        <f t="shared" si="4"/>
        <v>4896.72</v>
      </c>
      <c r="G17" s="5">
        <f t="shared" si="3"/>
        <v>50719.464000000007</v>
      </c>
      <c r="H17" s="1">
        <v>0</v>
      </c>
      <c r="I17" s="1">
        <f t="shared" si="2"/>
        <v>0</v>
      </c>
    </row>
    <row r="18" spans="1:16">
      <c r="A18">
        <v>17</v>
      </c>
      <c r="B18">
        <v>6</v>
      </c>
      <c r="C18" s="1">
        <v>8937</v>
      </c>
      <c r="D18" s="1">
        <f t="shared" si="0"/>
        <v>107244</v>
      </c>
      <c r="E18" s="1">
        <v>0</v>
      </c>
      <c r="F18" s="1">
        <f t="shared" si="4"/>
        <v>5362.2000000000007</v>
      </c>
      <c r="G18" s="5">
        <f t="shared" si="3"/>
        <v>56081.664000000004</v>
      </c>
      <c r="H18" s="1">
        <v>0</v>
      </c>
      <c r="I18" s="1">
        <f t="shared" si="2"/>
        <v>0</v>
      </c>
    </row>
    <row r="19" spans="1:16">
      <c r="A19">
        <v>18</v>
      </c>
      <c r="B19">
        <v>6</v>
      </c>
      <c r="C19" s="1">
        <v>8937</v>
      </c>
      <c r="D19" s="1">
        <f t="shared" si="0"/>
        <v>107244</v>
      </c>
      <c r="E19" s="1">
        <v>0</v>
      </c>
      <c r="F19" s="1">
        <f t="shared" si="4"/>
        <v>5362.2000000000007</v>
      </c>
      <c r="G19" s="5">
        <f t="shared" si="3"/>
        <v>61443.864000000001</v>
      </c>
      <c r="H19" s="1">
        <v>0</v>
      </c>
      <c r="I19" s="1">
        <f t="shared" si="2"/>
        <v>0</v>
      </c>
    </row>
    <row r="20" spans="1:16">
      <c r="A20">
        <v>19</v>
      </c>
      <c r="B20">
        <v>6</v>
      </c>
      <c r="C20" s="1">
        <v>9392.7000000000007</v>
      </c>
      <c r="D20" s="1">
        <f t="shared" si="0"/>
        <v>112712.40000000001</v>
      </c>
      <c r="E20" s="1">
        <v>0</v>
      </c>
      <c r="F20" s="1">
        <f t="shared" si="4"/>
        <v>5635.6200000000008</v>
      </c>
      <c r="G20" s="5">
        <f t="shared" si="3"/>
        <v>67079.483999999997</v>
      </c>
      <c r="H20" s="1">
        <v>0</v>
      </c>
      <c r="I20" s="1">
        <f t="shared" si="2"/>
        <v>0</v>
      </c>
    </row>
    <row r="21" spans="1:16">
      <c r="A21">
        <v>20</v>
      </c>
      <c r="B21">
        <v>6</v>
      </c>
      <c r="C21" s="1">
        <v>9392.7000000000007</v>
      </c>
      <c r="D21" s="1">
        <f t="shared" si="0"/>
        <v>112712.40000000001</v>
      </c>
      <c r="E21" s="1">
        <v>0</v>
      </c>
      <c r="F21" s="1">
        <f t="shared" si="4"/>
        <v>5635.6200000000008</v>
      </c>
      <c r="G21" s="5">
        <f t="shared" si="3"/>
        <v>72715.103999999992</v>
      </c>
      <c r="H21" s="1">
        <f>(0.025*A21)*((C21+C20+C19)/3)*12</f>
        <v>55444.800000000003</v>
      </c>
      <c r="I21" s="1">
        <f t="shared" si="2"/>
        <v>44355.840000000004</v>
      </c>
    </row>
    <row r="22" spans="1:16">
      <c r="A22">
        <v>21</v>
      </c>
      <c r="B22">
        <v>6</v>
      </c>
      <c r="C22" s="1">
        <v>9847.7999999999993</v>
      </c>
      <c r="D22" s="1">
        <f>12*C22</f>
        <v>118173.59999999999</v>
      </c>
      <c r="E22" s="1">
        <v>0</v>
      </c>
      <c r="F22" s="1">
        <f t="shared" si="4"/>
        <v>5908.68</v>
      </c>
      <c r="G22" s="5">
        <f t="shared" si="3"/>
        <v>78623.783999999985</v>
      </c>
      <c r="H22" s="1">
        <f t="shared" ref="H22:H31" si="5">(0.025*A22)*((C22+C21+C20)/3)*12</f>
        <v>60129.72</v>
      </c>
      <c r="I22" s="1">
        <f t="shared" si="2"/>
        <v>48103.776000000005</v>
      </c>
    </row>
    <row r="23" spans="1:16">
      <c r="A23">
        <v>22</v>
      </c>
      <c r="B23">
        <v>6</v>
      </c>
      <c r="C23" s="1">
        <v>9847.7999999999993</v>
      </c>
      <c r="D23" s="1">
        <f t="shared" ref="D23:D31" si="6">12*C23</f>
        <v>118173.59999999999</v>
      </c>
      <c r="E23" s="1">
        <v>0</v>
      </c>
      <c r="F23" s="1">
        <f t="shared" si="4"/>
        <v>5908.68</v>
      </c>
      <c r="G23" s="5">
        <f t="shared" si="3"/>
        <v>84532.463999999978</v>
      </c>
      <c r="H23" s="1">
        <f t="shared" si="5"/>
        <v>63994.260000000009</v>
      </c>
      <c r="I23" s="1">
        <f t="shared" si="2"/>
        <v>51195.40800000001</v>
      </c>
    </row>
    <row r="24" spans="1:16">
      <c r="A24">
        <v>23</v>
      </c>
      <c r="B24">
        <v>6</v>
      </c>
      <c r="C24" s="1">
        <v>10106.700000000001</v>
      </c>
      <c r="D24" s="1">
        <f t="shared" si="6"/>
        <v>121280.40000000001</v>
      </c>
      <c r="E24" s="1">
        <v>0</v>
      </c>
      <c r="F24" s="1">
        <f t="shared" si="4"/>
        <v>6064.02</v>
      </c>
      <c r="G24" s="5">
        <f t="shared" si="3"/>
        <v>90596.483999999982</v>
      </c>
      <c r="H24" s="1">
        <f t="shared" si="5"/>
        <v>68545.290000000008</v>
      </c>
      <c r="I24" s="1">
        <f t="shared" si="2"/>
        <v>54836.232000000011</v>
      </c>
    </row>
    <row r="25" spans="1:16">
      <c r="A25">
        <v>24</v>
      </c>
      <c r="B25">
        <v>6</v>
      </c>
      <c r="C25" s="1">
        <v>10106.700000000001</v>
      </c>
      <c r="D25" s="1">
        <f t="shared" si="6"/>
        <v>121280.40000000001</v>
      </c>
      <c r="E25" s="1">
        <v>0</v>
      </c>
      <c r="F25" s="1">
        <f t="shared" si="4"/>
        <v>6064.02</v>
      </c>
      <c r="G25" s="5">
        <f t="shared" si="3"/>
        <v>96660.503999999986</v>
      </c>
      <c r="H25" s="1">
        <f t="shared" si="5"/>
        <v>72146.880000000005</v>
      </c>
      <c r="I25" s="1">
        <f t="shared" si="2"/>
        <v>57717.504000000008</v>
      </c>
    </row>
    <row r="26" spans="1:16">
      <c r="A26">
        <v>25</v>
      </c>
      <c r="B26">
        <v>6</v>
      </c>
      <c r="C26" s="1">
        <v>10369.200000000001</v>
      </c>
      <c r="D26" s="1">
        <f t="shared" si="6"/>
        <v>124430.40000000001</v>
      </c>
      <c r="E26" s="1">
        <v>0</v>
      </c>
      <c r="F26" s="1">
        <f t="shared" si="4"/>
        <v>6221.52</v>
      </c>
      <c r="G26" s="5">
        <f t="shared" si="3"/>
        <v>102882.02399999999</v>
      </c>
      <c r="H26" s="1">
        <f t="shared" si="5"/>
        <v>76456.5</v>
      </c>
      <c r="I26" s="1">
        <f t="shared" si="2"/>
        <v>61165.200000000004</v>
      </c>
      <c r="L26" t="s">
        <v>16</v>
      </c>
      <c r="M26" t="s">
        <v>17</v>
      </c>
      <c r="N26" t="s">
        <v>19</v>
      </c>
      <c r="O26" t="s">
        <v>20</v>
      </c>
      <c r="P26" t="s">
        <v>7</v>
      </c>
    </row>
    <row r="27" spans="1:16">
      <c r="A27">
        <v>26</v>
      </c>
      <c r="B27">
        <v>6</v>
      </c>
      <c r="C27" s="1">
        <v>10369.200000000001</v>
      </c>
      <c r="D27" s="1">
        <f t="shared" si="6"/>
        <v>124430.40000000001</v>
      </c>
      <c r="E27" s="1">
        <v>0</v>
      </c>
      <c r="F27" s="1">
        <f t="shared" si="4"/>
        <v>6221.52</v>
      </c>
      <c r="G27" s="5">
        <f t="shared" si="3"/>
        <v>109103.54399999999</v>
      </c>
      <c r="H27" s="1">
        <f t="shared" si="5"/>
        <v>80197.260000000009</v>
      </c>
      <c r="I27" s="1">
        <f t="shared" si="2"/>
        <v>64157.808000000012</v>
      </c>
      <c r="K27" t="s">
        <v>14</v>
      </c>
      <c r="L27" s="1">
        <v>72715.100000000006</v>
      </c>
      <c r="M27" s="1">
        <v>321579</v>
      </c>
      <c r="N27" s="1">
        <f>M27-L27</f>
        <v>248863.9</v>
      </c>
      <c r="O27" s="1">
        <f>L27*2*2*2</f>
        <v>581720.80000000005</v>
      </c>
      <c r="P27" s="1">
        <f>O27-N27</f>
        <v>332856.90000000002</v>
      </c>
    </row>
    <row r="28" spans="1:16">
      <c r="A28">
        <v>27</v>
      </c>
      <c r="B28">
        <v>6</v>
      </c>
      <c r="C28" s="1">
        <v>10877.7</v>
      </c>
      <c r="D28" s="1">
        <f t="shared" si="6"/>
        <v>130532.40000000001</v>
      </c>
      <c r="E28" s="1">
        <v>0</v>
      </c>
      <c r="F28" s="1">
        <f t="shared" si="4"/>
        <v>6526.6200000000008</v>
      </c>
      <c r="G28" s="5">
        <f t="shared" si="3"/>
        <v>115630.16399999999</v>
      </c>
      <c r="H28" s="1">
        <f t="shared" si="5"/>
        <v>85363.470000000016</v>
      </c>
      <c r="I28" s="1">
        <f t="shared" si="2"/>
        <v>68290.776000000013</v>
      </c>
      <c r="K28" t="s">
        <v>21</v>
      </c>
      <c r="L28" s="1">
        <v>102882.02</v>
      </c>
      <c r="M28" s="1">
        <v>293592.96000000002</v>
      </c>
      <c r="N28" s="1">
        <f>M28-L28</f>
        <v>190710.94</v>
      </c>
      <c r="O28" s="1">
        <f>L28*2*2*1.5</f>
        <v>617292.12</v>
      </c>
      <c r="P28" s="1">
        <f>O28-N28</f>
        <v>426581.18</v>
      </c>
    </row>
    <row r="29" spans="1:16">
      <c r="A29">
        <v>28</v>
      </c>
      <c r="B29">
        <v>6</v>
      </c>
      <c r="C29" s="1">
        <v>10877.7</v>
      </c>
      <c r="D29" s="1">
        <f t="shared" si="6"/>
        <v>130532.40000000001</v>
      </c>
      <c r="E29" s="1">
        <v>0</v>
      </c>
      <c r="F29" s="1">
        <f t="shared" si="4"/>
        <v>6526.6200000000008</v>
      </c>
      <c r="G29" s="5">
        <f t="shared" si="3"/>
        <v>122156.78399999999</v>
      </c>
      <c r="H29" s="1">
        <f t="shared" si="5"/>
        <v>89948.880000000019</v>
      </c>
      <c r="I29" s="1">
        <f t="shared" si="2"/>
        <v>71959.104000000021</v>
      </c>
      <c r="K29" t="s">
        <v>15</v>
      </c>
      <c r="L29" s="1">
        <v>135210</v>
      </c>
      <c r="M29" s="1">
        <v>248011.56</v>
      </c>
      <c r="N29" s="1">
        <f>M29-L29</f>
        <v>112801.56</v>
      </c>
      <c r="O29" s="1">
        <f>L29*2*2</f>
        <v>540840</v>
      </c>
      <c r="P29" s="1">
        <f>O29-N29</f>
        <v>428038.44</v>
      </c>
    </row>
    <row r="30" spans="1:16">
      <c r="A30">
        <v>29</v>
      </c>
      <c r="B30">
        <v>6</v>
      </c>
      <c r="C30" s="1">
        <v>10877.7</v>
      </c>
      <c r="D30" s="1">
        <f t="shared" si="6"/>
        <v>130532.40000000001</v>
      </c>
      <c r="E30" s="1">
        <v>0</v>
      </c>
      <c r="F30" s="1">
        <f t="shared" si="4"/>
        <v>6526.6200000000008</v>
      </c>
      <c r="G30" s="5">
        <f t="shared" si="3"/>
        <v>128683.40399999998</v>
      </c>
      <c r="H30" s="1">
        <f t="shared" si="5"/>
        <v>94635.99000000002</v>
      </c>
      <c r="I30" s="1">
        <f t="shared" si="2"/>
        <v>75708.792000000016</v>
      </c>
    </row>
    <row r="31" spans="1:16" ht="15" thickBot="1">
      <c r="A31">
        <v>30</v>
      </c>
      <c r="B31">
        <v>6</v>
      </c>
      <c r="C31" s="1">
        <v>10877.7</v>
      </c>
      <c r="D31" s="1">
        <f t="shared" si="6"/>
        <v>130532.40000000001</v>
      </c>
      <c r="E31" s="1">
        <v>0</v>
      </c>
      <c r="F31" s="1">
        <f t="shared" si="4"/>
        <v>6526.6200000000008</v>
      </c>
      <c r="G31" s="5">
        <f t="shared" si="3"/>
        <v>135210.02399999998</v>
      </c>
      <c r="H31" s="1">
        <f t="shared" si="5"/>
        <v>97899.3</v>
      </c>
      <c r="I31" s="1">
        <f t="shared" si="2"/>
        <v>78319.44</v>
      </c>
    </row>
    <row r="32" spans="1:16" ht="15" thickBot="1">
      <c r="C32" s="2">
        <f>SUM(C2:C31)</f>
        <v>239165.40000000008</v>
      </c>
      <c r="D32" s="3">
        <f>SUM(D2:D31)</f>
        <v>2869984.7999999993</v>
      </c>
      <c r="E32" s="3">
        <f>SUM(E2:E31)</f>
        <v>2072.3040000000001</v>
      </c>
      <c r="F32" s="3">
        <f>SUM(F6:F31)</f>
        <v>133137.72</v>
      </c>
      <c r="G32" s="6">
        <f>E32+F32</f>
        <v>135210.024</v>
      </c>
      <c r="H32" s="1"/>
      <c r="I32" s="1"/>
    </row>
    <row r="33" spans="2:9">
      <c r="C33" s="1"/>
      <c r="D33" s="1"/>
      <c r="E33" s="1"/>
      <c r="G33" t="s">
        <v>13</v>
      </c>
      <c r="H33" s="1"/>
      <c r="I33" s="1"/>
    </row>
    <row r="34" spans="2:9">
      <c r="C34" t="s">
        <v>10</v>
      </c>
      <c r="D34" t="s">
        <v>0</v>
      </c>
      <c r="E34" t="s">
        <v>11</v>
      </c>
      <c r="F34" t="s">
        <v>18</v>
      </c>
      <c r="G34" t="s">
        <v>22</v>
      </c>
    </row>
    <row r="35" spans="2:9">
      <c r="B35" s="7">
        <v>1</v>
      </c>
      <c r="C35" s="1">
        <f>C31</f>
        <v>10877.7</v>
      </c>
      <c r="D35" s="1">
        <f>C35*12</f>
        <v>130532.40000000001</v>
      </c>
      <c r="E35" s="1">
        <f>19*D35</f>
        <v>2480115.6</v>
      </c>
      <c r="F35" s="1">
        <f>((C21+C20+C19)/3)*12</f>
        <v>110889.60000000001</v>
      </c>
      <c r="G35" s="1">
        <f>((C26+C25+C24)/3)*12</f>
        <v>122330.40000000001</v>
      </c>
    </row>
    <row r="36" spans="2:9">
      <c r="B36" t="s">
        <v>8</v>
      </c>
      <c r="C36" s="1">
        <f>C35*0.5*0.8</f>
        <v>4351.0800000000008</v>
      </c>
      <c r="D36" s="1">
        <f>C36*12</f>
        <v>52212.960000000006</v>
      </c>
      <c r="E36" s="1">
        <f>19*D36</f>
        <v>992046.24000000011</v>
      </c>
      <c r="F36" s="1">
        <f>F35*0.5*0.8</f>
        <v>44355.840000000004</v>
      </c>
      <c r="G36" s="1">
        <f>G35*0.5*0.8</f>
        <v>48932.160000000003</v>
      </c>
    </row>
    <row r="37" spans="2:9">
      <c r="B37" t="s">
        <v>9</v>
      </c>
      <c r="C37" s="1">
        <f>C35/2</f>
        <v>5438.85</v>
      </c>
      <c r="D37" s="1">
        <f>C37*12</f>
        <v>65266.200000000004</v>
      </c>
      <c r="E37" s="1">
        <f>19*D37</f>
        <v>1240057.8</v>
      </c>
      <c r="F37" s="1">
        <f>F35/2</f>
        <v>55444.800000000003</v>
      </c>
      <c r="G37" s="1">
        <f>G35/2</f>
        <v>61165.200000000004</v>
      </c>
    </row>
    <row r="38" spans="2:9">
      <c r="B38" t="s">
        <v>7</v>
      </c>
      <c r="C38" s="1">
        <f>C37-C36</f>
        <v>1087.7699999999995</v>
      </c>
      <c r="D38" s="1">
        <f>C38*12</f>
        <v>13053.239999999994</v>
      </c>
      <c r="E38" s="1">
        <f>19*D38</f>
        <v>248011.55999999988</v>
      </c>
      <c r="F38" s="1">
        <f>F37-F36</f>
        <v>11088.96</v>
      </c>
      <c r="G38" s="1">
        <f>G37-G36</f>
        <v>12233.04</v>
      </c>
    </row>
    <row r="39" spans="2:9">
      <c r="D39" t="s">
        <v>12</v>
      </c>
      <c r="E39" s="1">
        <f>E37-E36</f>
        <v>248011.55999999994</v>
      </c>
      <c r="F39" s="1">
        <f>F38*29</f>
        <v>321579.83999999997</v>
      </c>
      <c r="G39" s="1">
        <f>G38*24</f>
        <v>293592.96000000002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B36" sqref="B36:C66"/>
    </sheetView>
  </sheetViews>
  <sheetFormatPr baseColWidth="10" defaultColWidth="8.83203125" defaultRowHeight="14" x14ac:dyDescent="0"/>
  <cols>
    <col min="2" max="2" width="15.6640625" customWidth="1"/>
    <col min="3" max="3" width="12.1640625" customWidth="1"/>
    <col min="4" max="4" width="12.5" customWidth="1"/>
    <col min="6" max="6" width="10.83203125" customWidth="1"/>
    <col min="7" max="7" width="12" customWidth="1"/>
    <col min="8" max="8" width="11.83203125" customWidth="1"/>
    <col min="9" max="9" width="11.1640625" customWidth="1"/>
    <col min="10" max="10" width="11.6640625" customWidth="1"/>
    <col min="11" max="11" width="14.6640625" customWidth="1"/>
    <col min="12" max="12" width="13.5" customWidth="1"/>
    <col min="13" max="13" width="11.83203125" customWidth="1"/>
    <col min="14" max="14" width="10.6640625" customWidth="1"/>
  </cols>
  <sheetData>
    <row r="1" spans="1:14">
      <c r="A1" t="s">
        <v>0</v>
      </c>
      <c r="B1" t="s">
        <v>25</v>
      </c>
      <c r="C1" t="s">
        <v>23</v>
      </c>
      <c r="D1" t="s">
        <v>24</v>
      </c>
      <c r="F1" t="s">
        <v>0</v>
      </c>
      <c r="G1" t="s">
        <v>23</v>
      </c>
      <c r="H1" t="s">
        <v>24</v>
      </c>
      <c r="I1" t="s">
        <v>7</v>
      </c>
      <c r="J1" t="s">
        <v>26</v>
      </c>
      <c r="K1" t="s">
        <v>27</v>
      </c>
      <c r="L1" t="s">
        <v>25</v>
      </c>
      <c r="M1" t="s">
        <v>7</v>
      </c>
      <c r="N1" t="s">
        <v>28</v>
      </c>
    </row>
    <row r="2" spans="1:14">
      <c r="A2">
        <v>20</v>
      </c>
      <c r="B2" s="1">
        <v>72715.103999999992</v>
      </c>
      <c r="C2" s="1">
        <v>55444.800000000003</v>
      </c>
      <c r="D2" s="1">
        <v>44355.840000000004</v>
      </c>
      <c r="F2">
        <v>20</v>
      </c>
      <c r="G2" s="1">
        <v>55444.800000000003</v>
      </c>
      <c r="H2" s="1">
        <v>44355.840000000004</v>
      </c>
      <c r="I2" s="1">
        <f>G2-H2</f>
        <v>11088.96</v>
      </c>
      <c r="J2" s="8">
        <v>30</v>
      </c>
      <c r="K2" s="1">
        <f>J2*I2</f>
        <v>332668.79999999999</v>
      </c>
      <c r="L2" s="1">
        <v>72715.103999999992</v>
      </c>
      <c r="M2" s="1">
        <f>K2-L2</f>
        <v>259953.696</v>
      </c>
      <c r="N2" s="9">
        <f>M2/L2</f>
        <v>3.5749614825552616</v>
      </c>
    </row>
    <row r="3" spans="1:14">
      <c r="A3">
        <v>21</v>
      </c>
      <c r="B3" s="1">
        <v>78623.783999999985</v>
      </c>
      <c r="C3" s="1">
        <v>60129.72</v>
      </c>
      <c r="D3" s="1">
        <v>48103.776000000005</v>
      </c>
      <c r="F3">
        <v>21</v>
      </c>
      <c r="G3" s="1">
        <v>60129.72</v>
      </c>
      <c r="H3" s="1">
        <v>48103.776000000005</v>
      </c>
      <c r="I3" s="1">
        <f t="shared" ref="I3:I12" si="0">G3-H3</f>
        <v>12025.943999999996</v>
      </c>
      <c r="J3" s="8">
        <v>29</v>
      </c>
      <c r="K3" s="1">
        <f t="shared" ref="K3:K12" si="1">J3*I3</f>
        <v>348752.37599999987</v>
      </c>
      <c r="L3" s="1">
        <v>78623.783999999985</v>
      </c>
      <c r="M3" s="1">
        <f t="shared" ref="M3:M12" si="2">K3-L3</f>
        <v>270128.59199999989</v>
      </c>
      <c r="N3" s="9">
        <f t="shared" ref="N3:N12" si="3">M3/L3</f>
        <v>3.4357109039676841</v>
      </c>
    </row>
    <row r="4" spans="1:14">
      <c r="A4">
        <v>22</v>
      </c>
      <c r="B4" s="1">
        <v>84532.463999999978</v>
      </c>
      <c r="C4" s="1">
        <v>63994.260000000009</v>
      </c>
      <c r="D4" s="1">
        <v>51195.40800000001</v>
      </c>
      <c r="F4">
        <v>22</v>
      </c>
      <c r="G4" s="1">
        <v>63994.260000000009</v>
      </c>
      <c r="H4" s="1">
        <v>51195.40800000001</v>
      </c>
      <c r="I4" s="1">
        <f t="shared" si="0"/>
        <v>12798.851999999999</v>
      </c>
      <c r="J4" s="8">
        <v>28</v>
      </c>
      <c r="K4" s="1">
        <f t="shared" si="1"/>
        <v>358367.85599999997</v>
      </c>
      <c r="L4" s="1">
        <v>84532.463999999978</v>
      </c>
      <c r="M4" s="1">
        <f t="shared" si="2"/>
        <v>273835.39199999999</v>
      </c>
      <c r="N4" s="9">
        <f t="shared" si="3"/>
        <v>3.2394109794315242</v>
      </c>
    </row>
    <row r="5" spans="1:14">
      <c r="A5">
        <v>23</v>
      </c>
      <c r="B5" s="1">
        <v>90596.483999999982</v>
      </c>
      <c r="C5" s="1">
        <v>68545.290000000008</v>
      </c>
      <c r="D5" s="1">
        <v>54836.232000000011</v>
      </c>
      <c r="F5">
        <v>23</v>
      </c>
      <c r="G5" s="1">
        <v>68545.290000000008</v>
      </c>
      <c r="H5" s="1">
        <v>54836.232000000011</v>
      </c>
      <c r="I5" s="1">
        <f t="shared" si="0"/>
        <v>13709.057999999997</v>
      </c>
      <c r="J5" s="8">
        <v>27</v>
      </c>
      <c r="K5" s="1">
        <f t="shared" si="1"/>
        <v>370144.56599999993</v>
      </c>
      <c r="L5" s="1">
        <v>90596.483999999982</v>
      </c>
      <c r="M5" s="1">
        <f t="shared" si="2"/>
        <v>279548.08199999994</v>
      </c>
      <c r="N5" s="9">
        <f t="shared" si="3"/>
        <v>3.0856394162051588</v>
      </c>
    </row>
    <row r="6" spans="1:14">
      <c r="A6">
        <v>24</v>
      </c>
      <c r="B6" s="1">
        <v>96660.503999999986</v>
      </c>
      <c r="C6" s="1">
        <v>72146.880000000005</v>
      </c>
      <c r="D6" s="1">
        <v>57717.504000000008</v>
      </c>
      <c r="F6">
        <v>24</v>
      </c>
      <c r="G6" s="1">
        <v>72146.880000000005</v>
      </c>
      <c r="H6" s="1">
        <v>57717.504000000008</v>
      </c>
      <c r="I6" s="1">
        <f t="shared" si="0"/>
        <v>14429.375999999997</v>
      </c>
      <c r="J6" s="8">
        <v>26</v>
      </c>
      <c r="K6" s="1">
        <f t="shared" si="1"/>
        <v>375163.7759999999</v>
      </c>
      <c r="L6" s="1">
        <v>96660.503999999986</v>
      </c>
      <c r="M6" s="1">
        <f t="shared" si="2"/>
        <v>278503.27199999988</v>
      </c>
      <c r="N6" s="9">
        <f t="shared" si="3"/>
        <v>2.8812520158181663</v>
      </c>
    </row>
    <row r="7" spans="1:14">
      <c r="A7">
        <v>25</v>
      </c>
      <c r="B7" s="1">
        <v>102882.02399999999</v>
      </c>
      <c r="C7" s="1">
        <v>76456.5</v>
      </c>
      <c r="D7" s="1">
        <v>61165.200000000004</v>
      </c>
      <c r="F7">
        <v>25</v>
      </c>
      <c r="G7" s="1">
        <v>76456.5</v>
      </c>
      <c r="H7" s="1">
        <v>61165.200000000004</v>
      </c>
      <c r="I7" s="1">
        <f t="shared" si="0"/>
        <v>15291.299999999996</v>
      </c>
      <c r="J7" s="8">
        <v>25</v>
      </c>
      <c r="K7" s="1">
        <f t="shared" si="1"/>
        <v>382282.49999999988</v>
      </c>
      <c r="L7" s="1">
        <v>102882.02399999999</v>
      </c>
      <c r="M7" s="1">
        <f t="shared" si="2"/>
        <v>279400.47599999991</v>
      </c>
      <c r="N7" s="9">
        <f t="shared" si="3"/>
        <v>2.7157365799879671</v>
      </c>
    </row>
    <row r="8" spans="1:14">
      <c r="A8">
        <v>26</v>
      </c>
      <c r="B8" s="1">
        <v>109103.54399999999</v>
      </c>
      <c r="C8" s="1">
        <v>80197.260000000009</v>
      </c>
      <c r="D8" s="1">
        <v>64157.808000000012</v>
      </c>
      <c r="F8">
        <v>26</v>
      </c>
      <c r="G8" s="1">
        <v>80197.260000000009</v>
      </c>
      <c r="H8" s="1">
        <v>64157.808000000012</v>
      </c>
      <c r="I8" s="1">
        <f t="shared" si="0"/>
        <v>16039.451999999997</v>
      </c>
      <c r="J8" s="8">
        <v>24</v>
      </c>
      <c r="K8" s="1">
        <f t="shared" si="1"/>
        <v>384946.84799999994</v>
      </c>
      <c r="L8" s="1">
        <v>109103.54399999999</v>
      </c>
      <c r="M8" s="1">
        <f t="shared" si="2"/>
        <v>275843.30399999995</v>
      </c>
      <c r="N8" s="9">
        <f t="shared" si="3"/>
        <v>2.5282707956764443</v>
      </c>
    </row>
    <row r="9" spans="1:14">
      <c r="A9">
        <v>27</v>
      </c>
      <c r="B9" s="1">
        <v>115630.16399999999</v>
      </c>
      <c r="C9" s="1">
        <v>85363.470000000016</v>
      </c>
      <c r="D9" s="1">
        <v>68290.776000000013</v>
      </c>
      <c r="F9">
        <v>27</v>
      </c>
      <c r="G9" s="1">
        <v>85363.470000000016</v>
      </c>
      <c r="H9" s="1">
        <v>68290.776000000013</v>
      </c>
      <c r="I9" s="1">
        <f t="shared" si="0"/>
        <v>17072.694000000003</v>
      </c>
      <c r="J9" s="8">
        <v>23</v>
      </c>
      <c r="K9" s="1">
        <f t="shared" si="1"/>
        <v>392671.96200000006</v>
      </c>
      <c r="L9" s="1">
        <v>115630.16399999999</v>
      </c>
      <c r="M9" s="1">
        <f t="shared" si="2"/>
        <v>277041.79800000007</v>
      </c>
      <c r="N9" s="9">
        <f t="shared" si="3"/>
        <v>2.3959301657653973</v>
      </c>
    </row>
    <row r="10" spans="1:14">
      <c r="A10">
        <v>28</v>
      </c>
      <c r="B10" s="1">
        <v>122156.78399999999</v>
      </c>
      <c r="C10" s="1">
        <v>89948.880000000019</v>
      </c>
      <c r="D10" s="1">
        <v>71959.104000000021</v>
      </c>
      <c r="F10">
        <v>28</v>
      </c>
      <c r="G10" s="1">
        <v>89948.880000000019</v>
      </c>
      <c r="H10" s="1">
        <v>71959.104000000021</v>
      </c>
      <c r="I10" s="1">
        <f t="shared" si="0"/>
        <v>17989.775999999998</v>
      </c>
      <c r="J10" s="8">
        <v>22</v>
      </c>
      <c r="K10" s="1">
        <f t="shared" si="1"/>
        <v>395775.07199999993</v>
      </c>
      <c r="L10" s="1">
        <v>122156.78399999999</v>
      </c>
      <c r="M10" s="1">
        <f t="shared" si="2"/>
        <v>273618.28799999994</v>
      </c>
      <c r="N10" s="9">
        <f t="shared" si="3"/>
        <v>2.2398943312063615</v>
      </c>
    </row>
    <row r="11" spans="1:14">
      <c r="A11">
        <v>29</v>
      </c>
      <c r="B11" s="1">
        <v>128683.40399999998</v>
      </c>
      <c r="C11" s="1">
        <v>94635.99000000002</v>
      </c>
      <c r="D11" s="1">
        <v>75708.792000000016</v>
      </c>
      <c r="F11">
        <v>29</v>
      </c>
      <c r="G11" s="1">
        <v>94635.99000000002</v>
      </c>
      <c r="H11" s="1">
        <v>75708.792000000016</v>
      </c>
      <c r="I11" s="1">
        <f t="shared" si="0"/>
        <v>18927.198000000004</v>
      </c>
      <c r="J11" s="8">
        <v>21</v>
      </c>
      <c r="K11" s="1">
        <f t="shared" si="1"/>
        <v>397471.15800000005</v>
      </c>
      <c r="L11" s="1">
        <v>128683.40399999998</v>
      </c>
      <c r="M11" s="1">
        <f t="shared" si="2"/>
        <v>268787.75400000007</v>
      </c>
      <c r="N11" s="9">
        <f t="shared" si="3"/>
        <v>2.0887522838609409</v>
      </c>
    </row>
    <row r="12" spans="1:14">
      <c r="A12">
        <v>30</v>
      </c>
      <c r="B12" s="1">
        <v>135210.02399999998</v>
      </c>
      <c r="C12" s="1">
        <v>97899.3</v>
      </c>
      <c r="D12" s="1">
        <v>78319.44</v>
      </c>
      <c r="F12">
        <v>30</v>
      </c>
      <c r="G12" s="1">
        <v>97899.3</v>
      </c>
      <c r="H12" s="1">
        <v>78319.44</v>
      </c>
      <c r="I12" s="1">
        <f t="shared" si="0"/>
        <v>19579.86</v>
      </c>
      <c r="J12" s="8">
        <v>20</v>
      </c>
      <c r="K12" s="1">
        <f t="shared" si="1"/>
        <v>391597.2</v>
      </c>
      <c r="L12" s="1">
        <v>135210.02399999998</v>
      </c>
      <c r="M12" s="1">
        <f t="shared" si="2"/>
        <v>256387.17600000004</v>
      </c>
      <c r="N12" s="9">
        <f t="shared" si="3"/>
        <v>1.896214262930684</v>
      </c>
    </row>
    <row r="18" spans="6:11">
      <c r="F18" t="s">
        <v>29</v>
      </c>
      <c r="G18" t="s">
        <v>26</v>
      </c>
      <c r="H18" t="s">
        <v>27</v>
      </c>
      <c r="I18" t="s">
        <v>25</v>
      </c>
      <c r="J18" t="s">
        <v>7</v>
      </c>
      <c r="K18" t="s">
        <v>28</v>
      </c>
    </row>
    <row r="19" spans="6:11">
      <c r="F19">
        <v>20</v>
      </c>
      <c r="G19" s="8">
        <v>30</v>
      </c>
      <c r="H19" s="1">
        <v>332668.79999999999</v>
      </c>
      <c r="I19" s="1">
        <v>72715.103999999992</v>
      </c>
      <c r="J19" s="1">
        <v>259953.696</v>
      </c>
      <c r="K19" s="9">
        <v>3.5749614825552616</v>
      </c>
    </row>
    <row r="20" spans="6:11">
      <c r="F20">
        <v>21</v>
      </c>
      <c r="G20" s="8">
        <v>29</v>
      </c>
      <c r="H20" s="1">
        <v>348752.37599999987</v>
      </c>
      <c r="I20" s="1">
        <v>78623.783999999985</v>
      </c>
      <c r="J20" s="1">
        <v>270128.59199999989</v>
      </c>
      <c r="K20" s="9">
        <v>3.4357109039676841</v>
      </c>
    </row>
    <row r="21" spans="6:11">
      <c r="F21">
        <v>22</v>
      </c>
      <c r="G21" s="8">
        <v>28</v>
      </c>
      <c r="H21" s="1">
        <v>358367.85599999997</v>
      </c>
      <c r="I21" s="1">
        <v>84532.463999999978</v>
      </c>
      <c r="J21" s="1">
        <v>273835.39199999999</v>
      </c>
      <c r="K21" s="9">
        <v>3.2394109794315242</v>
      </c>
    </row>
    <row r="22" spans="6:11">
      <c r="F22">
        <v>23</v>
      </c>
      <c r="G22" s="8">
        <v>27</v>
      </c>
      <c r="H22" s="1">
        <v>370144.56599999993</v>
      </c>
      <c r="I22" s="1">
        <v>90596.483999999982</v>
      </c>
      <c r="J22" s="1">
        <v>279548.08199999994</v>
      </c>
      <c r="K22" s="9">
        <v>3.0856394162051588</v>
      </c>
    </row>
    <row r="23" spans="6:11">
      <c r="F23">
        <v>24</v>
      </c>
      <c r="G23" s="8">
        <v>26</v>
      </c>
      <c r="H23" s="1">
        <v>375163.7759999999</v>
      </c>
      <c r="I23" s="1">
        <v>96660.503999999986</v>
      </c>
      <c r="J23" s="1">
        <v>278503.27199999988</v>
      </c>
      <c r="K23" s="9">
        <v>2.8812520158181663</v>
      </c>
    </row>
    <row r="24" spans="6:11">
      <c r="F24">
        <v>25</v>
      </c>
      <c r="G24" s="8">
        <v>25</v>
      </c>
      <c r="H24" s="1">
        <v>382282.49999999988</v>
      </c>
      <c r="I24" s="1">
        <v>102882.02399999999</v>
      </c>
      <c r="J24" s="1">
        <v>279400.47599999991</v>
      </c>
      <c r="K24" s="9">
        <v>2.7157365799879671</v>
      </c>
    </row>
    <row r="25" spans="6:11">
      <c r="F25">
        <v>26</v>
      </c>
      <c r="G25" s="8">
        <v>24</v>
      </c>
      <c r="H25" s="1">
        <v>384946.84799999994</v>
      </c>
      <c r="I25" s="1">
        <v>109103.54399999999</v>
      </c>
      <c r="J25" s="1">
        <v>275843.30399999995</v>
      </c>
      <c r="K25" s="9">
        <v>2.5282707956764443</v>
      </c>
    </row>
    <row r="26" spans="6:11">
      <c r="F26">
        <v>27</v>
      </c>
      <c r="G26" s="8">
        <v>23</v>
      </c>
      <c r="H26" s="1">
        <v>392671.96200000006</v>
      </c>
      <c r="I26" s="1">
        <v>115630.16399999999</v>
      </c>
      <c r="J26" s="1">
        <v>277041.79800000007</v>
      </c>
      <c r="K26" s="9">
        <v>2.3959301657653973</v>
      </c>
    </row>
    <row r="27" spans="6:11">
      <c r="F27">
        <v>28</v>
      </c>
      <c r="G27" s="8">
        <v>22</v>
      </c>
      <c r="H27" s="1">
        <v>395775.07199999993</v>
      </c>
      <c r="I27" s="1">
        <v>122156.78399999999</v>
      </c>
      <c r="J27" s="1">
        <v>273618.28799999994</v>
      </c>
      <c r="K27" s="9">
        <v>2.2398943312063615</v>
      </c>
    </row>
    <row r="28" spans="6:11">
      <c r="F28">
        <v>29</v>
      </c>
      <c r="G28" s="8">
        <v>21</v>
      </c>
      <c r="H28" s="1">
        <v>397471.15800000005</v>
      </c>
      <c r="I28" s="1">
        <v>128683.40399999998</v>
      </c>
      <c r="J28" s="1">
        <v>268787.75400000007</v>
      </c>
      <c r="K28" s="9">
        <v>2.0887522838609409</v>
      </c>
    </row>
    <row r="29" spans="6:11">
      <c r="F29">
        <v>30</v>
      </c>
      <c r="G29" s="8">
        <v>20</v>
      </c>
      <c r="H29" s="1">
        <v>391597.2</v>
      </c>
      <c r="I29" s="1">
        <v>135210.02399999998</v>
      </c>
      <c r="J29" s="1">
        <v>256387.17600000004</v>
      </c>
      <c r="K29" s="9">
        <v>1.896214262930684</v>
      </c>
    </row>
    <row r="36" spans="2:3">
      <c r="B36" t="s">
        <v>0</v>
      </c>
      <c r="C36" t="s">
        <v>6</v>
      </c>
    </row>
    <row r="37" spans="2:3">
      <c r="B37">
        <v>1</v>
      </c>
      <c r="C37" s="1">
        <v>475.63200000000001</v>
      </c>
    </row>
    <row r="38" spans="2:3">
      <c r="B38">
        <v>2</v>
      </c>
      <c r="C38" s="1">
        <v>951.26400000000001</v>
      </c>
    </row>
    <row r="39" spans="2:3">
      <c r="B39">
        <v>3</v>
      </c>
      <c r="C39" s="1">
        <v>1490.4</v>
      </c>
    </row>
    <row r="40" spans="2:3">
      <c r="B40">
        <v>4</v>
      </c>
      <c r="C40" s="1">
        <v>2072.3040000000001</v>
      </c>
    </row>
    <row r="41" spans="2:3">
      <c r="B41">
        <v>5</v>
      </c>
      <c r="C41" s="1">
        <v>5458.6440000000002</v>
      </c>
    </row>
    <row r="42" spans="2:3">
      <c r="B42">
        <v>6</v>
      </c>
      <c r="C42" s="1">
        <v>8844.9840000000004</v>
      </c>
    </row>
    <row r="43" spans="2:3">
      <c r="B43">
        <v>7</v>
      </c>
      <c r="C43" s="1">
        <v>12425.184000000001</v>
      </c>
    </row>
    <row r="44" spans="2:3">
      <c r="B44">
        <v>8</v>
      </c>
      <c r="C44" s="1">
        <v>16005.384000000002</v>
      </c>
    </row>
    <row r="45" spans="2:3">
      <c r="B45">
        <v>9</v>
      </c>
      <c r="C45" s="1">
        <v>19793.664000000004</v>
      </c>
    </row>
    <row r="46" spans="2:3">
      <c r="B46">
        <v>10</v>
      </c>
      <c r="C46" s="1">
        <v>23859.324000000004</v>
      </c>
    </row>
    <row r="47" spans="2:3">
      <c r="B47">
        <v>11</v>
      </c>
      <c r="C47" s="1">
        <v>28125.504000000004</v>
      </c>
    </row>
    <row r="48" spans="2:3">
      <c r="B48">
        <v>12</v>
      </c>
      <c r="C48" s="1">
        <v>32391.684000000005</v>
      </c>
    </row>
    <row r="49" spans="2:3">
      <c r="B49">
        <v>13</v>
      </c>
      <c r="C49" s="1">
        <v>36805.284000000007</v>
      </c>
    </row>
    <row r="50" spans="2:3">
      <c r="B50">
        <v>14</v>
      </c>
      <c r="C50" s="1">
        <v>41218.884000000005</v>
      </c>
    </row>
    <row r="51" spans="2:3">
      <c r="B51">
        <v>15</v>
      </c>
      <c r="C51" s="1">
        <v>45822.744000000006</v>
      </c>
    </row>
    <row r="52" spans="2:3">
      <c r="B52">
        <v>16</v>
      </c>
      <c r="C52" s="1">
        <v>50719.464000000007</v>
      </c>
    </row>
    <row r="53" spans="2:3">
      <c r="B53">
        <v>17</v>
      </c>
      <c r="C53" s="1">
        <v>56081.664000000004</v>
      </c>
    </row>
    <row r="54" spans="2:3">
      <c r="B54">
        <v>18</v>
      </c>
      <c r="C54" s="1">
        <v>61443.864000000001</v>
      </c>
    </row>
    <row r="55" spans="2:3">
      <c r="B55">
        <v>19</v>
      </c>
      <c r="C55" s="1">
        <v>67079.483999999997</v>
      </c>
    </row>
    <row r="56" spans="2:3">
      <c r="B56">
        <v>20</v>
      </c>
      <c r="C56" s="1">
        <v>72715.103999999992</v>
      </c>
    </row>
    <row r="57" spans="2:3">
      <c r="B57">
        <v>21</v>
      </c>
      <c r="C57" s="1">
        <v>78623.783999999985</v>
      </c>
    </row>
    <row r="58" spans="2:3">
      <c r="B58">
        <v>22</v>
      </c>
      <c r="C58" s="1">
        <v>84532.463999999978</v>
      </c>
    </row>
    <row r="59" spans="2:3">
      <c r="B59">
        <v>23</v>
      </c>
      <c r="C59" s="1">
        <v>90596.483999999982</v>
      </c>
    </row>
    <row r="60" spans="2:3">
      <c r="B60">
        <v>24</v>
      </c>
      <c r="C60" s="1">
        <v>96660.503999999986</v>
      </c>
    </row>
    <row r="61" spans="2:3">
      <c r="B61">
        <v>25</v>
      </c>
      <c r="C61" s="1">
        <v>102882.02399999999</v>
      </c>
    </row>
    <row r="62" spans="2:3">
      <c r="B62">
        <v>26</v>
      </c>
      <c r="C62" s="1">
        <v>109103.54399999999</v>
      </c>
    </row>
    <row r="63" spans="2:3">
      <c r="B63">
        <v>27</v>
      </c>
      <c r="C63" s="1">
        <v>115630.16399999999</v>
      </c>
    </row>
    <row r="64" spans="2:3">
      <c r="B64">
        <v>28</v>
      </c>
      <c r="C64" s="1">
        <v>122156.78399999999</v>
      </c>
    </row>
    <row r="65" spans="2:3">
      <c r="B65">
        <v>29</v>
      </c>
      <c r="C65" s="1">
        <v>128683.40399999998</v>
      </c>
    </row>
    <row r="66" spans="2:3">
      <c r="B66">
        <v>30</v>
      </c>
      <c r="C66" s="1">
        <v>135210.02399999998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Cheng, Jerry  LT</dc:creator>
  <cp:lastModifiedBy>Dr. Jerry Cheng</cp:lastModifiedBy>
  <cp:lastPrinted>2016-04-20T04:03:04Z</cp:lastPrinted>
  <dcterms:created xsi:type="dcterms:W3CDTF">2016-04-20T02:01:37Z</dcterms:created>
  <dcterms:modified xsi:type="dcterms:W3CDTF">2016-04-24T09:50:07Z</dcterms:modified>
</cp:coreProperties>
</file>